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egovg01.sharepoint.com/sites/FIO_KUM/Shared Documents/VÄLISVAHENDID/SF_2021-2027/TAT_kobarTAT_KUM_INSA/tegevuskava ja eelarve/2026/LÕPLIKUD/"/>
    </mc:Choice>
  </mc:AlternateContent>
  <xr:revisionPtr revIDLastSave="0" documentId="8_{81752CB8-2FDA-463A-97B7-05AEC34F9F6B}" xr6:coauthVersionLast="47" xr6:coauthVersionMax="47" xr10:uidLastSave="{00000000-0000-0000-0000-000000000000}"/>
  <bookViews>
    <workbookView xWindow="-120" yWindow="-120" windowWidth="29040" windowHeight="15720" xr2:uid="{D8DED4AC-35D6-4F32-B99F-06EEA5E1BE85}"/>
  </bookViews>
  <sheets>
    <sheet name="2026" sheetId="1" r:id="rId1"/>
  </sheets>
  <definedNames>
    <definedName name="_xlnm._FilterDatabase" localSheetId="0" hidden="1">'2026'!#REF!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M16" i="1"/>
  <c r="G24" i="1"/>
  <c r="F25" i="1"/>
  <c r="F37" i="1"/>
  <c r="M21" i="1"/>
  <c r="M38" i="1" l="1"/>
  <c r="L38" i="1"/>
  <c r="K38" i="1"/>
  <c r="J38" i="1"/>
  <c r="I38" i="1"/>
  <c r="H38" i="1"/>
  <c r="G38" i="1"/>
  <c r="F38" i="1"/>
  <c r="M22" i="1"/>
  <c r="I20" i="1"/>
  <c r="H20" i="1"/>
  <c r="G20" i="1"/>
  <c r="F20" i="1"/>
  <c r="M19" i="1"/>
  <c r="M18" i="1"/>
  <c r="M15" i="1"/>
  <c r="L14" i="1"/>
  <c r="K14" i="1"/>
  <c r="J14" i="1"/>
  <c r="I14" i="1"/>
  <c r="H14" i="1"/>
  <c r="G14" i="1"/>
  <c r="F14" i="1"/>
  <c r="F13" i="1"/>
  <c r="I13" i="1" l="1"/>
  <c r="M14" i="1"/>
  <c r="G13" i="1"/>
  <c r="G25" i="1" s="1"/>
  <c r="H13" i="1"/>
  <c r="H24" i="1" s="1"/>
  <c r="J20" i="1"/>
  <c r="J13" i="1" s="1"/>
  <c r="J24" i="1" s="1"/>
  <c r="F24" i="1"/>
  <c r="F12" i="1"/>
  <c r="I24" i="1" l="1"/>
  <c r="I12" i="1" s="1"/>
  <c r="H25" i="1"/>
  <c r="J12" i="1"/>
  <c r="G37" i="1"/>
  <c r="G36" i="1"/>
  <c r="F36" i="1"/>
  <c r="G12" i="1"/>
  <c r="M23" i="1"/>
  <c r="K20" i="1"/>
  <c r="K13" i="1" s="1"/>
  <c r="L20" i="1"/>
  <c r="L13" i="1" s="1"/>
  <c r="I25" i="1" l="1"/>
  <c r="I37" i="1" s="1"/>
  <c r="H12" i="1"/>
  <c r="H36" i="1"/>
  <c r="H37" i="1"/>
  <c r="K24" i="1"/>
  <c r="K12" i="1" s="1"/>
  <c r="G35" i="1"/>
  <c r="G34" i="1" s="1"/>
  <c r="L24" i="1"/>
  <c r="L12" i="1" s="1"/>
  <c r="F35" i="1"/>
  <c r="F34" i="1" s="1"/>
  <c r="J25" i="1"/>
  <c r="I36" i="1" l="1"/>
  <c r="I35" i="1" s="1"/>
  <c r="I34" i="1" s="1"/>
  <c r="K25" i="1"/>
  <c r="K37" i="1" s="1"/>
  <c r="H35" i="1"/>
  <c r="H34" i="1" s="1"/>
  <c r="L25" i="1"/>
  <c r="M20" i="1"/>
  <c r="J37" i="1"/>
  <c r="J36" i="1"/>
  <c r="M13" i="1" l="1"/>
  <c r="K36" i="1"/>
  <c r="K35" i="1" s="1"/>
  <c r="K34" i="1" s="1"/>
  <c r="L36" i="1"/>
  <c r="L37" i="1"/>
  <c r="M37" i="1" s="1"/>
  <c r="J35" i="1"/>
  <c r="J34" i="1" s="1"/>
  <c r="M24" i="1" l="1"/>
  <c r="M12" i="1" s="1"/>
  <c r="L35" i="1"/>
  <c r="L34" i="1" s="1"/>
  <c r="M36" i="1"/>
  <c r="M35" i="1" s="1"/>
  <c r="M34" i="1" s="1"/>
  <c r="M25" i="1" l="1"/>
  <c r="F26" i="1" l="1"/>
</calcChain>
</file>

<file path=xl/sharedStrings.xml><?xml version="1.0" encoding="utf-8"?>
<sst xmlns="http://schemas.openxmlformats.org/spreadsheetml/2006/main" count="94" uniqueCount="79">
  <si>
    <r>
      <t>Toetatava tegevuse eelarve kulukohtade kaupa</t>
    </r>
    <r>
      <rPr>
        <b/>
        <sz val="10"/>
        <rFont val="Calibri"/>
        <family val="2"/>
        <charset val="186"/>
      </rPr>
      <t>¹</t>
    </r>
  </si>
  <si>
    <t>Toetatava tegevuse abikõlblikkuse periood:  01.01.2023−30.06.2029</t>
  </si>
  <si>
    <t>Elluviija: Integratsiooni Sihtasutus</t>
  </si>
  <si>
    <t xml:space="preserve">Projekti nimi: Kohanemisprogramm „Settle in Estonia“ pakkumine </t>
  </si>
  <si>
    <t>Osa 1: Tegevuste eelarve kulukohtade kaupa</t>
  </si>
  <si>
    <t>Aasta</t>
  </si>
  <si>
    <t>2023-2029</t>
  </si>
  <si>
    <t>Tegevuste tulemus</t>
  </si>
  <si>
    <t>Tegevuste väljund</t>
  </si>
  <si>
    <t>Tegevuse nr TAT-is</t>
  </si>
  <si>
    <t>Rea nr</t>
  </si>
  <si>
    <t>Projekti tegevused ja kindlaksmääratud kulukohad</t>
  </si>
  <si>
    <t>Abikõlblik kulu² (EUR)</t>
  </si>
  <si>
    <t>Abikõlblik kulu</t>
  </si>
  <si>
    <t>Kohanemisprogramm „Settle in Estonia“ on edasi arendatud ja rakendatud ning programmi koolituse(d) läbinud uussisserändajate iseseisev toimetulek on paranenud</t>
  </si>
  <si>
    <t>1.</t>
  </si>
  <si>
    <t xml:space="preserve">Toetav tegevus 3.1 - Kohanemisprogramm „Settle in Estonia“ pakkumine </t>
  </si>
  <si>
    <t>1.1</t>
  </si>
  <si>
    <t>Otsesed kulud</t>
  </si>
  <si>
    <t>1.1.1</t>
  </si>
  <si>
    <t>Sisutegevuste kulud</t>
  </si>
  <si>
    <t>3.1.4.1</t>
  </si>
  <si>
    <t>1.1.1.1</t>
  </si>
  <si>
    <t>Kohanemisprogrammi „Settle in Estonia“ eesti keele õppe B1-taseme õppematerjalid ning teadmiste testid, sealhulgas veebipõhised testid ja e-õppematerjalid on väljatöötatud</t>
  </si>
  <si>
    <t>3.1.4.2</t>
  </si>
  <si>
    <t>1.1.1.2</t>
  </si>
  <si>
    <t>Kohanemisprogrammi „Settle in Estonia“ eesti keele õppe B1-taseme õppematerjalide ning teadmiste testide, sealhulgas veebipõhiste testide ja e-õppematerjalide väljatöötamine</t>
  </si>
  <si>
    <t>3.1.4.3</t>
  </si>
  <si>
    <t>1.1.1.3</t>
  </si>
  <si>
    <t>3.1.4.4</t>
  </si>
  <si>
    <t>1.1.1.4</t>
  </si>
  <si>
    <t>3.1.4.5</t>
  </si>
  <si>
    <t>1.1.1.5</t>
  </si>
  <si>
    <t>Horisontaalne kulu</t>
  </si>
  <si>
    <t>1.1.2</t>
  </si>
  <si>
    <t>Otsesed personalikulud</t>
  </si>
  <si>
    <t>1.1.2.1</t>
  </si>
  <si>
    <t>Elluviija töötajate töötasu (TAT juhtimiskulu)</t>
  </si>
  <si>
    <t>1.1.2.2</t>
  </si>
  <si>
    <t>Ekspertide töötasu</t>
  </si>
  <si>
    <t>1.1.2.3</t>
  </si>
  <si>
    <t>Personali lähetus-, koolitus- ja tervisekontrolli kulud</t>
  </si>
  <si>
    <t>1.2</t>
  </si>
  <si>
    <r>
      <t>Kaudsed kulud</t>
    </r>
    <r>
      <rPr>
        <b/>
        <vertAlign val="superscript"/>
        <sz val="10"/>
        <rFont val="Arial"/>
        <family val="2"/>
        <charset val="186"/>
      </rPr>
      <t>5</t>
    </r>
  </si>
  <si>
    <t>3</t>
  </si>
  <si>
    <t xml:space="preserve">Eelarve kokku </t>
  </si>
  <si>
    <t>5</t>
  </si>
  <si>
    <t>Eelarve kokku (2023-2029)</t>
  </si>
  <si>
    <t>6</t>
  </si>
  <si>
    <t xml:space="preserve">ERF tüüpi kulud kokku </t>
  </si>
  <si>
    <t>7</t>
  </si>
  <si>
    <t>ERF tüüpi kulude osakaal tegevuste kogumaksumusest (%)</t>
  </si>
  <si>
    <t>Osa 2: Tegevuste finantsplaan</t>
  </si>
  <si>
    <t>Finantsallikate jaotus</t>
  </si>
  <si>
    <t>Summa</t>
  </si>
  <si>
    <t xml:space="preserve">Toetatava tegevuse eelarve kokku aastate lõikes </t>
  </si>
  <si>
    <t xml:space="preserve">Toetus kokku </t>
  </si>
  <si>
    <t>2.1</t>
  </si>
  <si>
    <t>sh ESF-i osalus (70%)</t>
  </si>
  <si>
    <t>2.2</t>
  </si>
  <si>
    <t>sh riiklik kaasfinantseering (30%)</t>
  </si>
  <si>
    <t xml:space="preserve">Omafinantseering kokku </t>
  </si>
  <si>
    <t>3.1</t>
  </si>
  <si>
    <t>sh elluviija osalus</t>
  </si>
  <si>
    <t>3.2</t>
  </si>
  <si>
    <t>sh partneri osalus</t>
  </si>
  <si>
    <t xml:space="preserve">¹ Tabelites kajastatada tegevuskava aasta ja sellele eelnevate aastate eelarved. Sellest lähtuvalt lisada veerge. </t>
  </si>
  <si>
    <t>² Sisaldab partnerite abikõlblikke kulusid (kui projektis on partnerid)</t>
  </si>
  <si>
    <t>³ Lisada, kui projektis on partnerid. Lisada või eemaldada partnereid vastavalt TAT-is sätestatule.</t>
  </si>
  <si>
    <t>⁴ Lisada, kui projektis on partnerid. Lisada ridu vastavalt partnerite arvule ja veerge vastavalt aastale.</t>
  </si>
  <si>
    <r>
      <rPr>
        <vertAlign val="superscript"/>
        <sz val="10"/>
        <rFont val="Arial"/>
        <family val="2"/>
        <charset val="186"/>
      </rPr>
      <t>5</t>
    </r>
    <r>
      <rPr>
        <sz val="10"/>
        <rFont val="Arial"/>
        <family val="2"/>
        <charset val="186"/>
      </rPr>
      <t xml:space="preserve"> 7% projekti otsestest kuludest</t>
    </r>
  </si>
  <si>
    <t>Kohanemist toetavate e-õppe formaatide väljatöötamine</t>
  </si>
  <si>
    <t>Kohanemiskoolituste, sealhulgas e-õppe formaatide ning eesti keele õppe pakkumine, teavitustegevuse korraldamine ja kohanemisnõustamise pakkumine</t>
  </si>
  <si>
    <t>Kohanemisprogrammi vahehindamine ja uute kohanemisprogrammi moodulite ja materjalide koostamine ning olemasolevate moodulite ja materjalide uuendamine</t>
  </si>
  <si>
    <t>Kohanemisprogrammi lõpphindamine ning kohanemisprogrammi moodulite ja materjalide uuendamine</t>
  </si>
  <si>
    <t>Kohanemisprogrammi 
lõpphindamine ning kohanemisprogrammi moodulite ja materjalide uuendamine on läbi viidud</t>
  </si>
  <si>
    <t>Kohanemisprogrammi 
vahehindamine on läbi viidud ja uued kohanemisprogrammi moodulid ja materjalid on koostatud ning 
olemasolevad moodulid ja materjalid uuendatud</t>
  </si>
  <si>
    <t>Kohanemist toetavad  
e-õppe formaadid on väljatöötatud</t>
  </si>
  <si>
    <t>Kohanemiskoolitusi, sealhulgas e-õppe formaate, eesti keele õpet ja  kohanemisnõustamist on sihtrühmale pakutud ning teavitustegevused korraldatud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</si>
</sst>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.0000"/>
  </numFmts>
  <fonts count="12" x14ac:knownFonts="1">
    <font>
      <sz val="10"/>
      <name val="Arial"/>
      <charset val="186"/>
    </font>
    <font>
      <sz val="11"/>
      <color theme="1"/>
      <name val="Aptos Narrow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  <charset val="186"/>
    </font>
    <font>
      <b/>
      <sz val="10"/>
      <name val="Calibri"/>
      <family val="2"/>
      <charset val="186"/>
    </font>
    <font>
      <sz val="9"/>
      <name val="Arial"/>
      <family val="2"/>
      <charset val="186"/>
    </font>
    <font>
      <b/>
      <vertAlign val="superscript"/>
      <sz val="10"/>
      <name val="Arial"/>
      <family val="2"/>
      <charset val="186"/>
    </font>
    <font>
      <b/>
      <i/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color theme="1"/>
      <name val="Arial"/>
      <family val="2"/>
      <charset val="186"/>
    </font>
    <font>
      <vertAlign val="superscript"/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lightDown">
        <bgColor theme="0" tint="-4.9989318521683403E-2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vertical="top"/>
    </xf>
    <xf numFmtId="0" fontId="4" fillId="0" borderId="1" xfId="0" applyFont="1" applyBorder="1" applyAlignment="1">
      <alignment horizontal="center" wrapText="1"/>
    </xf>
    <xf numFmtId="0" fontId="4" fillId="0" borderId="2" xfId="1" applyNumberFormat="1" applyFont="1" applyBorder="1" applyAlignment="1">
      <alignment horizontal="center"/>
    </xf>
    <xf numFmtId="0" fontId="4" fillId="0" borderId="1" xfId="1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4" fontId="4" fillId="0" borderId="2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49" fontId="2" fillId="0" borderId="1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left" vertical="top"/>
    </xf>
    <xf numFmtId="3" fontId="2" fillId="0" borderId="1" xfId="0" applyNumberFormat="1" applyFont="1" applyBorder="1" applyAlignment="1">
      <alignment horizontal="left" vertical="top" wrapText="1"/>
    </xf>
    <xf numFmtId="4" fontId="4" fillId="0" borderId="0" xfId="0" applyNumberFormat="1" applyFont="1"/>
    <xf numFmtId="3" fontId="2" fillId="0" borderId="1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4" fontId="4" fillId="0" borderId="2" xfId="0" applyNumberFormat="1" applyFont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49" fontId="8" fillId="3" borderId="1" xfId="0" applyNumberFormat="1" applyFont="1" applyFill="1" applyBorder="1" applyAlignment="1">
      <alignment horizontal="left" vertical="top"/>
    </xf>
    <xf numFmtId="0" fontId="8" fillId="3" borderId="1" xfId="0" applyFont="1" applyFill="1" applyBorder="1" applyAlignment="1">
      <alignment wrapText="1"/>
    </xf>
    <xf numFmtId="3" fontId="9" fillId="3" borderId="1" xfId="0" applyNumberFormat="1" applyFont="1" applyFill="1" applyBorder="1" applyAlignment="1">
      <alignment horizontal="right" vertical="top"/>
    </xf>
    <xf numFmtId="49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wrapText="1"/>
    </xf>
    <xf numFmtId="3" fontId="9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 vertical="top"/>
    </xf>
    <xf numFmtId="0" fontId="4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 shrinkToFit="1"/>
    </xf>
    <xf numFmtId="4" fontId="4" fillId="0" borderId="1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0" fontId="4" fillId="0" borderId="1" xfId="0" applyFont="1" applyBorder="1" applyAlignment="1">
      <alignment vertical="top" wrapText="1"/>
    </xf>
    <xf numFmtId="4" fontId="4" fillId="0" borderId="2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top" wrapText="1" indent="1" shrinkToFit="1"/>
    </xf>
    <xf numFmtId="4" fontId="10" fillId="0" borderId="1" xfId="3" applyNumberFormat="1" applyFont="1" applyBorder="1" applyAlignment="1">
      <alignment wrapText="1"/>
    </xf>
    <xf numFmtId="4" fontId="2" fillId="0" borderId="1" xfId="3" applyNumberFormat="1" applyFont="1" applyBorder="1" applyAlignment="1">
      <alignment wrapText="1"/>
    </xf>
    <xf numFmtId="0" fontId="2" fillId="0" borderId="1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/>
    </xf>
    <xf numFmtId="9" fontId="2" fillId="0" borderId="0" xfId="0" applyNumberFormat="1" applyFont="1"/>
    <xf numFmtId="165" fontId="2" fillId="0" borderId="0" xfId="0" applyNumberFormat="1" applyFont="1"/>
    <xf numFmtId="4" fontId="3" fillId="0" borderId="0" xfId="0" applyNumberFormat="1" applyFont="1"/>
    <xf numFmtId="0" fontId="2" fillId="0" borderId="1" xfId="0" applyFont="1" applyBorder="1" applyAlignment="1">
      <alignment vertical="center" wrapText="1"/>
    </xf>
    <xf numFmtId="3" fontId="4" fillId="2" borderId="11" xfId="0" applyNumberFormat="1" applyFont="1" applyFill="1" applyBorder="1" applyAlignment="1">
      <alignment horizontal="center" vertical="top"/>
    </xf>
    <xf numFmtId="3" fontId="4" fillId="2" borderId="0" xfId="0" applyNumberFormat="1" applyFont="1" applyFill="1" applyAlignment="1">
      <alignment horizontal="center" vertical="top"/>
    </xf>
    <xf numFmtId="3" fontId="4" fillId="2" borderId="12" xfId="0" applyNumberFormat="1" applyFont="1" applyFill="1" applyBorder="1" applyAlignment="1">
      <alignment horizontal="center" vertical="top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</cellXfs>
  <cellStyles count="4">
    <cellStyle name="Koma" xfId="1" builtinId="3"/>
    <cellStyle name="Normaallaad" xfId="0" builtinId="0"/>
    <cellStyle name="Normal 11" xfId="3" xr:uid="{AEEE067F-E650-43D8-8935-579B9168594E}"/>
    <cellStyle name="Normal 12" xfId="2" xr:uid="{A3294526-335A-4CFB-9A2B-382E80EBB4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54659</xdr:colOff>
      <xdr:row>0</xdr:row>
      <xdr:rowOff>1182727</xdr:rowOff>
    </xdr:to>
    <xdr:pic>
      <xdr:nvPicPr>
        <xdr:cNvPr id="2" name="Pilt 2">
          <a:extLst>
            <a:ext uri="{FF2B5EF4-FFF2-40B4-BE49-F238E27FC236}">
              <a16:creationId xmlns:a16="http://schemas.microsoft.com/office/drawing/2014/main" id="{3DE6329C-1EAA-4F4D-9C4B-7AFD4EDA7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16809" cy="1182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191C1-EBEC-454E-BF8C-17A56B3E8241}">
  <sheetPr>
    <pageSetUpPr fitToPage="1"/>
  </sheetPr>
  <dimension ref="A1:T48"/>
  <sheetViews>
    <sheetView tabSelected="1" topLeftCell="A6" zoomScale="85" zoomScaleNormal="85" workbookViewId="0">
      <selection activeCell="E17" sqref="E17"/>
    </sheetView>
  </sheetViews>
  <sheetFormatPr defaultColWidth="9.28515625" defaultRowHeight="12.75" x14ac:dyDescent="0.2"/>
  <cols>
    <col min="1" max="2" width="14.7109375" style="1" customWidth="1"/>
    <col min="3" max="3" width="7.85546875" style="2" customWidth="1"/>
    <col min="4" max="4" width="7.28515625" style="1" customWidth="1"/>
    <col min="5" max="5" width="49.7109375" style="2" customWidth="1"/>
    <col min="6" max="6" width="14.140625" style="3" customWidth="1"/>
    <col min="7" max="7" width="13.140625" style="4" customWidth="1"/>
    <col min="8" max="8" width="13" style="4" customWidth="1"/>
    <col min="9" max="9" width="13.7109375" style="1" customWidth="1"/>
    <col min="10" max="10" width="14.28515625" style="1" customWidth="1"/>
    <col min="11" max="11" width="13.28515625" style="1" customWidth="1"/>
    <col min="12" max="12" width="13.7109375" style="1" customWidth="1"/>
    <col min="13" max="13" width="13.85546875" style="1" customWidth="1"/>
    <col min="14" max="14" width="15.28515625" style="1" customWidth="1"/>
    <col min="15" max="15" width="13.5703125" style="1" bestFit="1" customWidth="1"/>
    <col min="16" max="16" width="12.28515625" style="1" bestFit="1" customWidth="1"/>
    <col min="17" max="17" width="12" style="1" bestFit="1" customWidth="1"/>
    <col min="18" max="18" width="9.28515625" style="1" bestFit="1" customWidth="1"/>
    <col min="19" max="16384" width="9.28515625" style="1"/>
  </cols>
  <sheetData>
    <row r="1" spans="1:20" ht="94.5" customHeight="1" x14ac:dyDescent="0.2"/>
    <row r="2" spans="1:20" x14ac:dyDescent="0.2">
      <c r="A2" s="6" t="s">
        <v>0</v>
      </c>
      <c r="B2" s="6"/>
      <c r="T2" s="7"/>
    </row>
    <row r="3" spans="1:20" x14ac:dyDescent="0.2">
      <c r="T3" s="8"/>
    </row>
    <row r="4" spans="1:20" x14ac:dyDescent="0.2">
      <c r="A4" s="1" t="s">
        <v>1</v>
      </c>
      <c r="D4" s="3"/>
      <c r="E4" s="3"/>
      <c r="T4" s="9"/>
    </row>
    <row r="5" spans="1:20" x14ac:dyDescent="0.2">
      <c r="A5" s="1" t="s">
        <v>2</v>
      </c>
      <c r="D5" s="6"/>
      <c r="F5" s="5"/>
      <c r="G5" s="5"/>
      <c r="H5" s="5"/>
      <c r="I5" s="5"/>
      <c r="T5" s="9"/>
    </row>
    <row r="6" spans="1:20" x14ac:dyDescent="0.2">
      <c r="A6" s="1" t="s">
        <v>3</v>
      </c>
      <c r="D6" s="6"/>
      <c r="T6" s="9"/>
    </row>
    <row r="8" spans="1:20" x14ac:dyDescent="0.2">
      <c r="A8" s="6" t="s">
        <v>4</v>
      </c>
      <c r="B8" s="6"/>
      <c r="C8" s="10"/>
      <c r="D8" s="6"/>
    </row>
    <row r="9" spans="1:20" s="6" customFormat="1" x14ac:dyDescent="0.2">
      <c r="C9" s="10"/>
      <c r="D9" s="11"/>
      <c r="E9" s="12" t="s">
        <v>5</v>
      </c>
      <c r="F9" s="13">
        <v>2023</v>
      </c>
      <c r="G9" s="13">
        <v>2024</v>
      </c>
      <c r="H9" s="14">
        <v>2025</v>
      </c>
      <c r="I9" s="14">
        <v>2026</v>
      </c>
      <c r="J9" s="13">
        <v>2027</v>
      </c>
      <c r="K9" s="14">
        <v>2028</v>
      </c>
      <c r="L9" s="14">
        <v>2029</v>
      </c>
      <c r="M9" s="15" t="s">
        <v>6</v>
      </c>
    </row>
    <row r="10" spans="1:20" s="20" customFormat="1" ht="43.15" customHeight="1" x14ac:dyDescent="0.2">
      <c r="A10" s="16" t="s">
        <v>7</v>
      </c>
      <c r="B10" s="17" t="s">
        <v>8</v>
      </c>
      <c r="C10" s="17" t="s">
        <v>9</v>
      </c>
      <c r="D10" s="18" t="s">
        <v>10</v>
      </c>
      <c r="E10" s="17" t="s">
        <v>11</v>
      </c>
      <c r="F10" s="19" t="s">
        <v>12</v>
      </c>
      <c r="G10" s="19" t="s">
        <v>12</v>
      </c>
      <c r="H10" s="19" t="s">
        <v>12</v>
      </c>
      <c r="I10" s="19" t="s">
        <v>12</v>
      </c>
      <c r="J10" s="19" t="s">
        <v>12</v>
      </c>
      <c r="K10" s="19" t="s">
        <v>12</v>
      </c>
      <c r="L10" s="19" t="s">
        <v>12</v>
      </c>
      <c r="M10" s="17" t="s">
        <v>13</v>
      </c>
      <c r="N10" s="5"/>
    </row>
    <row r="11" spans="1:20" s="25" customFormat="1" ht="12" customHeight="1" x14ac:dyDescent="0.2">
      <c r="A11" s="78" t="s">
        <v>14</v>
      </c>
      <c r="B11" s="21"/>
      <c r="C11" s="22"/>
      <c r="D11" s="23">
        <v>1</v>
      </c>
      <c r="E11" s="23">
        <v>2</v>
      </c>
      <c r="F11" s="23">
        <v>3</v>
      </c>
      <c r="G11" s="23">
        <v>6</v>
      </c>
      <c r="H11" s="23">
        <v>9</v>
      </c>
      <c r="I11" s="23">
        <v>10</v>
      </c>
      <c r="J11" s="23">
        <v>11</v>
      </c>
      <c r="K11" s="23">
        <v>14</v>
      </c>
      <c r="L11" s="23">
        <v>15</v>
      </c>
      <c r="M11" s="24">
        <v>16</v>
      </c>
      <c r="N11" s="5"/>
    </row>
    <row r="12" spans="1:20" s="6" customFormat="1" ht="27.75" customHeight="1" x14ac:dyDescent="0.2">
      <c r="A12" s="79"/>
      <c r="B12" s="81"/>
      <c r="C12" s="82"/>
      <c r="D12" s="26" t="s">
        <v>15</v>
      </c>
      <c r="E12" s="27" t="s">
        <v>16</v>
      </c>
      <c r="F12" s="28">
        <f t="shared" ref="F12:M12" si="0">F13+F24</f>
        <v>347580.47990000003</v>
      </c>
      <c r="G12" s="28">
        <f t="shared" si="0"/>
        <v>2803325.6992000001</v>
      </c>
      <c r="H12" s="28">
        <f t="shared" si="0"/>
        <v>3471719.9777000002</v>
      </c>
      <c r="I12" s="28">
        <f t="shared" si="0"/>
        <v>5336660.5346999997</v>
      </c>
      <c r="J12" s="28">
        <f t="shared" si="0"/>
        <v>3567262.3642000002</v>
      </c>
      <c r="K12" s="28">
        <f t="shared" si="0"/>
        <v>2364308.1553000002</v>
      </c>
      <c r="L12" s="28">
        <f t="shared" si="0"/>
        <v>609142.79310000013</v>
      </c>
      <c r="M12" s="29">
        <f t="shared" si="0"/>
        <v>18500000.004100002</v>
      </c>
      <c r="N12" s="5"/>
    </row>
    <row r="13" spans="1:20" s="6" customFormat="1" ht="17.649999999999999" customHeight="1" x14ac:dyDescent="0.2">
      <c r="A13" s="79"/>
      <c r="B13" s="81"/>
      <c r="C13" s="83"/>
      <c r="D13" s="26" t="s">
        <v>17</v>
      </c>
      <c r="E13" s="27" t="s">
        <v>18</v>
      </c>
      <c r="F13" s="28">
        <f>F14+F20</f>
        <v>324841.57</v>
      </c>
      <c r="G13" s="28">
        <f t="shared" ref="G13:L13" si="1">G14+G20</f>
        <v>2619930.56</v>
      </c>
      <c r="H13" s="28">
        <f t="shared" si="1"/>
        <v>3244598.1100000003</v>
      </c>
      <c r="I13" s="28">
        <f t="shared" si="1"/>
        <v>4987533.21</v>
      </c>
      <c r="J13" s="28">
        <f t="shared" si="1"/>
        <v>3333890.06</v>
      </c>
      <c r="K13" s="28">
        <f t="shared" si="1"/>
        <v>2209633.79</v>
      </c>
      <c r="L13" s="28">
        <f t="shared" si="1"/>
        <v>569292.33000000007</v>
      </c>
      <c r="M13" s="29">
        <f>M14+M20</f>
        <v>17289719.630000003</v>
      </c>
      <c r="N13" s="5"/>
      <c r="O13" s="36"/>
    </row>
    <row r="14" spans="1:20" s="6" customFormat="1" ht="26.25" customHeight="1" x14ac:dyDescent="0.2">
      <c r="A14" s="79"/>
      <c r="B14" s="81"/>
      <c r="C14" s="84"/>
      <c r="D14" s="30" t="s">
        <v>19</v>
      </c>
      <c r="E14" s="31" t="s">
        <v>20</v>
      </c>
      <c r="F14" s="32">
        <f>SUM(F15:F19)</f>
        <v>300918.02</v>
      </c>
      <c r="G14" s="32">
        <f t="shared" ref="G14:M14" si="2">SUM(G15:G19)</f>
        <v>2558444.42</v>
      </c>
      <c r="H14" s="32">
        <f t="shared" si="2"/>
        <v>3142418.0000000005</v>
      </c>
      <c r="I14" s="32">
        <f t="shared" si="2"/>
        <v>4845139.05</v>
      </c>
      <c r="J14" s="32">
        <f t="shared" si="2"/>
        <v>3182838.31</v>
      </c>
      <c r="K14" s="32">
        <f t="shared" si="2"/>
        <v>2091057.72</v>
      </c>
      <c r="L14" s="32">
        <f t="shared" si="2"/>
        <v>507669.89</v>
      </c>
      <c r="M14" s="33">
        <f t="shared" si="2"/>
        <v>16628485.410000002</v>
      </c>
      <c r="N14" s="5"/>
      <c r="O14" s="36"/>
    </row>
    <row r="15" spans="1:20" s="6" customFormat="1" ht="63.75" x14ac:dyDescent="0.2">
      <c r="A15" s="79"/>
      <c r="B15" s="74" t="s">
        <v>77</v>
      </c>
      <c r="C15" s="30" t="s">
        <v>21</v>
      </c>
      <c r="D15" s="30" t="s">
        <v>22</v>
      </c>
      <c r="E15" s="34" t="s">
        <v>71</v>
      </c>
      <c r="F15" s="32">
        <v>25</v>
      </c>
      <c r="G15" s="32">
        <v>10339.5</v>
      </c>
      <c r="H15" s="32">
        <v>59042.5</v>
      </c>
      <c r="I15" s="32">
        <v>138880</v>
      </c>
      <c r="J15" s="32">
        <v>120000</v>
      </c>
      <c r="K15" s="32">
        <v>32254.34</v>
      </c>
      <c r="L15" s="32">
        <v>0</v>
      </c>
      <c r="M15" s="33">
        <f>F15+G15+H15+I15+J15+K15+L15</f>
        <v>360541.34</v>
      </c>
      <c r="N15" s="5"/>
      <c r="O15" s="36"/>
    </row>
    <row r="16" spans="1:20" s="6" customFormat="1" ht="165.75" x14ac:dyDescent="0.2">
      <c r="A16" s="79"/>
      <c r="B16" s="74" t="s">
        <v>23</v>
      </c>
      <c r="C16" s="30" t="s">
        <v>24</v>
      </c>
      <c r="D16" s="30" t="s">
        <v>25</v>
      </c>
      <c r="E16" s="35" t="s">
        <v>26</v>
      </c>
      <c r="F16" s="32">
        <v>0</v>
      </c>
      <c r="G16" s="32">
        <v>0</v>
      </c>
      <c r="H16" s="32">
        <v>26022.2</v>
      </c>
      <c r="I16" s="32">
        <v>52042.799999999996</v>
      </c>
      <c r="J16" s="32">
        <v>163000</v>
      </c>
      <c r="K16" s="32">
        <v>162000</v>
      </c>
      <c r="L16" s="32">
        <v>0</v>
      </c>
      <c r="M16" s="33">
        <f>F16+G16+H16+I16+J16+K16+L16</f>
        <v>403065</v>
      </c>
      <c r="O16" s="36"/>
    </row>
    <row r="17" spans="1:17" s="6" customFormat="1" ht="140.25" x14ac:dyDescent="0.2">
      <c r="A17" s="79"/>
      <c r="B17" s="74" t="s">
        <v>78</v>
      </c>
      <c r="C17" s="30" t="s">
        <v>27</v>
      </c>
      <c r="D17" s="30" t="s">
        <v>28</v>
      </c>
      <c r="E17" s="35" t="s">
        <v>72</v>
      </c>
      <c r="F17" s="32">
        <v>300893.02</v>
      </c>
      <c r="G17" s="32">
        <v>2548104.92</v>
      </c>
      <c r="H17" s="32">
        <v>3050381.5500000003</v>
      </c>
      <c r="I17" s="32">
        <v>4591470.49</v>
      </c>
      <c r="J17" s="32">
        <v>2862838.31</v>
      </c>
      <c r="K17" s="32">
        <v>1793520.89</v>
      </c>
      <c r="L17" s="32">
        <v>472669.89</v>
      </c>
      <c r="M17" s="33">
        <f>F17+G17+H17+I17+J17+K17+L17</f>
        <v>15619879.070000002</v>
      </c>
      <c r="N17" s="36"/>
      <c r="O17" s="36"/>
      <c r="P17" s="36"/>
    </row>
    <row r="18" spans="1:17" s="6" customFormat="1" ht="165.75" x14ac:dyDescent="0.2">
      <c r="A18" s="79"/>
      <c r="B18" s="74" t="s">
        <v>76</v>
      </c>
      <c r="C18" s="30" t="s">
        <v>29</v>
      </c>
      <c r="D18" s="30" t="s">
        <v>30</v>
      </c>
      <c r="E18" s="37" t="s">
        <v>73</v>
      </c>
      <c r="F18" s="32">
        <v>0</v>
      </c>
      <c r="G18" s="32">
        <v>0</v>
      </c>
      <c r="H18" s="32">
        <v>6971.75</v>
      </c>
      <c r="I18" s="32">
        <v>62745.760000000002</v>
      </c>
      <c r="J18" s="32">
        <v>37000</v>
      </c>
      <c r="K18" s="32">
        <v>33282.49</v>
      </c>
      <c r="L18" s="32">
        <v>0</v>
      </c>
      <c r="M18" s="33">
        <f>F18+G18+H18+I18+J18+K18+L18</f>
        <v>140000</v>
      </c>
      <c r="O18" s="36"/>
    </row>
    <row r="19" spans="1:17" s="6" customFormat="1" ht="114.75" x14ac:dyDescent="0.2">
      <c r="A19" s="79"/>
      <c r="B19" s="74" t="s">
        <v>75</v>
      </c>
      <c r="C19" s="30" t="s">
        <v>31</v>
      </c>
      <c r="D19" s="30" t="s">
        <v>32</v>
      </c>
      <c r="E19" s="37" t="s">
        <v>74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70000</v>
      </c>
      <c r="L19" s="32">
        <v>35000</v>
      </c>
      <c r="M19" s="33">
        <f>F19+G19+H19+I19+J19+K19+L19</f>
        <v>105000</v>
      </c>
      <c r="N19" s="5"/>
      <c r="O19" s="36"/>
    </row>
    <row r="20" spans="1:17" ht="15" customHeight="1" x14ac:dyDescent="0.2">
      <c r="A20" s="79"/>
      <c r="B20" s="85" t="s">
        <v>33</v>
      </c>
      <c r="C20" s="88"/>
      <c r="D20" s="30" t="s">
        <v>34</v>
      </c>
      <c r="E20" s="2" t="s">
        <v>35</v>
      </c>
      <c r="F20" s="32">
        <f>F21+F22+F23</f>
        <v>23923.55</v>
      </c>
      <c r="G20" s="32">
        <f t="shared" ref="G20:L20" si="3">G21+G22+G23</f>
        <v>61486.14</v>
      </c>
      <c r="H20" s="32">
        <f t="shared" si="3"/>
        <v>102180.11000000002</v>
      </c>
      <c r="I20" s="32">
        <f t="shared" si="3"/>
        <v>142394.16</v>
      </c>
      <c r="J20" s="32">
        <f t="shared" si="3"/>
        <v>151051.75</v>
      </c>
      <c r="K20" s="32">
        <f t="shared" si="3"/>
        <v>118576.07</v>
      </c>
      <c r="L20" s="32">
        <f t="shared" si="3"/>
        <v>61622.44</v>
      </c>
      <c r="M20" s="33">
        <f>M21+M22+M23</f>
        <v>661234.22</v>
      </c>
      <c r="N20" s="5"/>
      <c r="O20" s="36"/>
    </row>
    <row r="21" spans="1:17" ht="13.15" customHeight="1" x14ac:dyDescent="0.2">
      <c r="A21" s="79"/>
      <c r="B21" s="86"/>
      <c r="C21" s="89"/>
      <c r="D21" s="30" t="s">
        <v>36</v>
      </c>
      <c r="E21" s="31" t="s">
        <v>37</v>
      </c>
      <c r="F21" s="32">
        <v>23013.589999999997</v>
      </c>
      <c r="G21" s="32">
        <v>57320.72</v>
      </c>
      <c r="H21" s="32">
        <v>97720.49</v>
      </c>
      <c r="I21" s="32">
        <v>137094.16</v>
      </c>
      <c r="J21" s="32">
        <v>144201.75</v>
      </c>
      <c r="K21" s="32">
        <v>113176.07</v>
      </c>
      <c r="L21" s="32">
        <v>59417.440000000002</v>
      </c>
      <c r="M21" s="33">
        <f>F21+G21+H21+I21+J21+K21+L21</f>
        <v>631944.22</v>
      </c>
      <c r="N21" s="5"/>
      <c r="O21" s="36"/>
    </row>
    <row r="22" spans="1:17" ht="13.15" customHeight="1" x14ac:dyDescent="0.2">
      <c r="A22" s="79"/>
      <c r="B22" s="86"/>
      <c r="C22" s="89"/>
      <c r="D22" s="30" t="s">
        <v>38</v>
      </c>
      <c r="E22" s="31" t="s">
        <v>39</v>
      </c>
      <c r="F22" s="32">
        <v>401.4</v>
      </c>
      <c r="G22" s="32">
        <v>334.5</v>
      </c>
      <c r="H22" s="32">
        <v>1464.1</v>
      </c>
      <c r="I22" s="32">
        <v>300</v>
      </c>
      <c r="J22" s="32">
        <v>1600</v>
      </c>
      <c r="K22" s="32">
        <v>1200</v>
      </c>
      <c r="L22" s="32">
        <v>0</v>
      </c>
      <c r="M22" s="33">
        <f>F22+G22+H22+I22+J22+K22+L22</f>
        <v>5300</v>
      </c>
      <c r="N22" s="5"/>
      <c r="O22" s="36"/>
    </row>
    <row r="23" spans="1:17" ht="13.15" customHeight="1" x14ac:dyDescent="0.2">
      <c r="A23" s="79"/>
      <c r="B23" s="86"/>
      <c r="C23" s="89"/>
      <c r="D23" s="30" t="s">
        <v>40</v>
      </c>
      <c r="E23" s="38" t="s">
        <v>41</v>
      </c>
      <c r="F23" s="32">
        <v>508.56</v>
      </c>
      <c r="G23" s="32">
        <v>3830.92</v>
      </c>
      <c r="H23" s="32">
        <v>2995.52</v>
      </c>
      <c r="I23" s="32">
        <v>5000</v>
      </c>
      <c r="J23" s="32">
        <v>5250</v>
      </c>
      <c r="K23" s="32">
        <v>4200</v>
      </c>
      <c r="L23" s="32">
        <v>2205</v>
      </c>
      <c r="M23" s="33">
        <f>F23+G23+H23+I23+J23+K23+L23</f>
        <v>23990</v>
      </c>
      <c r="N23" s="73"/>
      <c r="O23" s="36"/>
    </row>
    <row r="24" spans="1:17" ht="14.25" x14ac:dyDescent="0.2">
      <c r="A24" s="80"/>
      <c r="B24" s="87"/>
      <c r="C24" s="90"/>
      <c r="D24" s="26" t="s">
        <v>42</v>
      </c>
      <c r="E24" s="39" t="s">
        <v>43</v>
      </c>
      <c r="F24" s="28">
        <f>F13*0.07</f>
        <v>22738.909900000002</v>
      </c>
      <c r="G24" s="28">
        <f t="shared" ref="G24:J24" si="4">G13*0.07</f>
        <v>183395.13920000003</v>
      </c>
      <c r="H24" s="28">
        <f t="shared" si="4"/>
        <v>227121.86770000003</v>
      </c>
      <c r="I24" s="28">
        <f t="shared" si="4"/>
        <v>349127.32470000006</v>
      </c>
      <c r="J24" s="28">
        <f t="shared" si="4"/>
        <v>233372.30420000001</v>
      </c>
      <c r="K24" s="28">
        <f t="shared" ref="K24:L24" si="5">K13*0.07</f>
        <v>154674.3653</v>
      </c>
      <c r="L24" s="28">
        <f t="shared" si="5"/>
        <v>39850.463100000008</v>
      </c>
      <c r="M24" s="29">
        <f>M13*0.07</f>
        <v>1210280.3741000004</v>
      </c>
      <c r="N24" s="5"/>
    </row>
    <row r="25" spans="1:17" s="6" customFormat="1" ht="16.149999999999999" customHeight="1" x14ac:dyDescent="0.2">
      <c r="C25" s="10"/>
      <c r="D25" s="26" t="s">
        <v>44</v>
      </c>
      <c r="E25" s="27" t="s">
        <v>45</v>
      </c>
      <c r="F25" s="40">
        <f>F13+F24</f>
        <v>347580.47990000003</v>
      </c>
      <c r="G25" s="40">
        <f>G13+G24</f>
        <v>2803325.6992000001</v>
      </c>
      <c r="H25" s="40">
        <f t="shared" ref="H25:L25" si="6">H13+H24</f>
        <v>3471719.9777000002</v>
      </c>
      <c r="I25" s="40">
        <f t="shared" si="6"/>
        <v>5336660.5346999997</v>
      </c>
      <c r="J25" s="40">
        <f t="shared" si="6"/>
        <v>3567262.3642000002</v>
      </c>
      <c r="K25" s="40">
        <f t="shared" si="6"/>
        <v>2364308.1553000002</v>
      </c>
      <c r="L25" s="40">
        <f t="shared" si="6"/>
        <v>609142.79310000013</v>
      </c>
      <c r="M25" s="41">
        <f>M13+M24</f>
        <v>18500000.004100002</v>
      </c>
      <c r="O25" s="36"/>
    </row>
    <row r="26" spans="1:17" ht="12.75" customHeight="1" x14ac:dyDescent="0.2">
      <c r="D26" s="26" t="s">
        <v>46</v>
      </c>
      <c r="E26" s="27" t="s">
        <v>47</v>
      </c>
      <c r="F26" s="29">
        <f>M25</f>
        <v>18500000.004100002</v>
      </c>
      <c r="G26" s="75"/>
      <c r="H26" s="75"/>
      <c r="I26" s="75"/>
      <c r="J26" s="75"/>
      <c r="K26" s="75"/>
      <c r="L26" s="75"/>
      <c r="M26" s="75"/>
    </row>
    <row r="27" spans="1:17" x14ac:dyDescent="0.2">
      <c r="D27" s="42" t="s">
        <v>48</v>
      </c>
      <c r="E27" s="43" t="s">
        <v>49</v>
      </c>
      <c r="F27" s="44">
        <v>0</v>
      </c>
      <c r="G27" s="76"/>
      <c r="H27" s="76"/>
      <c r="I27" s="76"/>
      <c r="J27" s="76"/>
      <c r="K27" s="76"/>
      <c r="L27" s="76"/>
      <c r="M27" s="76"/>
    </row>
    <row r="28" spans="1:17" ht="25.5" x14ac:dyDescent="0.2">
      <c r="D28" s="42" t="s">
        <v>50</v>
      </c>
      <c r="E28" s="43" t="s">
        <v>51</v>
      </c>
      <c r="F28" s="44">
        <v>0</v>
      </c>
      <c r="G28" s="77"/>
      <c r="H28" s="77"/>
      <c r="I28" s="77"/>
      <c r="J28" s="77"/>
      <c r="K28" s="77"/>
      <c r="L28" s="77"/>
      <c r="M28" s="77"/>
    </row>
    <row r="29" spans="1:17" x14ac:dyDescent="0.2">
      <c r="D29" s="45"/>
      <c r="E29" s="46"/>
      <c r="F29" s="47"/>
    </row>
    <row r="30" spans="1:17" x14ac:dyDescent="0.2">
      <c r="D30" s="45"/>
      <c r="E30" s="46"/>
      <c r="F30" s="48"/>
      <c r="G30" s="48"/>
      <c r="H30" s="48"/>
      <c r="I30" s="48"/>
      <c r="J30" s="48"/>
      <c r="K30" s="48"/>
      <c r="L30" s="48"/>
      <c r="M30" s="48"/>
    </row>
    <row r="31" spans="1:17" x14ac:dyDescent="0.2">
      <c r="D31" s="49" t="s">
        <v>52</v>
      </c>
      <c r="E31" s="10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2">
      <c r="E32" s="50" t="s">
        <v>5</v>
      </c>
      <c r="F32" s="13">
        <v>2023</v>
      </c>
      <c r="G32" s="13">
        <v>2024</v>
      </c>
      <c r="H32" s="13">
        <v>2025</v>
      </c>
      <c r="I32" s="13">
        <v>2026</v>
      </c>
      <c r="J32" s="13">
        <v>2027</v>
      </c>
      <c r="K32" s="13">
        <v>2028</v>
      </c>
      <c r="L32" s="13">
        <v>2029</v>
      </c>
      <c r="M32" s="14" t="s">
        <v>6</v>
      </c>
      <c r="N32" s="5"/>
    </row>
    <row r="33" spans="1:14" s="2" customFormat="1" x14ac:dyDescent="0.2">
      <c r="D33" s="51"/>
      <c r="E33" s="52" t="s">
        <v>53</v>
      </c>
      <c r="F33" s="12" t="s">
        <v>54</v>
      </c>
      <c r="G33" s="12" t="s">
        <v>54</v>
      </c>
      <c r="H33" s="12" t="s">
        <v>54</v>
      </c>
      <c r="I33" s="23" t="s">
        <v>54</v>
      </c>
      <c r="J33" s="23" t="s">
        <v>54</v>
      </c>
      <c r="K33" s="23" t="s">
        <v>54</v>
      </c>
      <c r="L33" s="23" t="s">
        <v>54</v>
      </c>
      <c r="M33" s="23" t="s">
        <v>54</v>
      </c>
      <c r="N33" s="5"/>
    </row>
    <row r="34" spans="1:14" s="6" customFormat="1" x14ac:dyDescent="0.2">
      <c r="C34" s="10"/>
      <c r="D34" s="53">
        <v>1</v>
      </c>
      <c r="E34" s="54" t="s">
        <v>55</v>
      </c>
      <c r="F34" s="55">
        <f>F35+F38</f>
        <v>347580.47990000003</v>
      </c>
      <c r="G34" s="55">
        <f t="shared" ref="G34:K34" si="7">G35+G38</f>
        <v>2803325.6991999997</v>
      </c>
      <c r="H34" s="56">
        <f t="shared" si="7"/>
        <v>3471719.9776999997</v>
      </c>
      <c r="I34" s="56">
        <f t="shared" si="7"/>
        <v>5336660.5346999997</v>
      </c>
      <c r="J34" s="56">
        <f t="shared" si="7"/>
        <v>3567262.3641999997</v>
      </c>
      <c r="K34" s="56">
        <f t="shared" si="7"/>
        <v>2364308.1553000002</v>
      </c>
      <c r="L34" s="57">
        <f>L35+L38</f>
        <v>609142.79310000013</v>
      </c>
      <c r="M34" s="55">
        <f>M35+M38</f>
        <v>18500000.004099999</v>
      </c>
      <c r="N34" s="5"/>
    </row>
    <row r="35" spans="1:14" s="6" customFormat="1" x14ac:dyDescent="0.2">
      <c r="C35" s="10"/>
      <c r="D35" s="53">
        <v>2</v>
      </c>
      <c r="E35" s="58" t="s">
        <v>56</v>
      </c>
      <c r="F35" s="55">
        <f>F36+F37</f>
        <v>347580.47990000003</v>
      </c>
      <c r="G35" s="59">
        <f t="shared" ref="G35:M35" si="8">G36+G37</f>
        <v>2803325.6991999997</v>
      </c>
      <c r="H35" s="55">
        <f t="shared" si="8"/>
        <v>3471719.9776999997</v>
      </c>
      <c r="I35" s="55">
        <f t="shared" si="8"/>
        <v>5336660.5346999997</v>
      </c>
      <c r="J35" s="55">
        <f t="shared" si="8"/>
        <v>3567262.3641999997</v>
      </c>
      <c r="K35" s="55">
        <f t="shared" si="8"/>
        <v>2364308.1553000002</v>
      </c>
      <c r="L35" s="59">
        <f t="shared" si="8"/>
        <v>609142.79310000013</v>
      </c>
      <c r="M35" s="55">
        <f t="shared" si="8"/>
        <v>18500000.004099999</v>
      </c>
      <c r="N35" s="5"/>
    </row>
    <row r="36" spans="1:14" ht="12.75" customHeight="1" x14ac:dyDescent="0.2">
      <c r="D36" s="60" t="s">
        <v>57</v>
      </c>
      <c r="E36" s="61" t="s">
        <v>58</v>
      </c>
      <c r="F36" s="62">
        <f>F25*0.7</f>
        <v>243306.33593</v>
      </c>
      <c r="G36" s="62">
        <f t="shared" ref="G36:L36" si="9">G25*0.7</f>
        <v>1962327.9894399999</v>
      </c>
      <c r="H36" s="62">
        <f t="shared" si="9"/>
        <v>2430203.9843899999</v>
      </c>
      <c r="I36" s="62">
        <f t="shared" si="9"/>
        <v>3735662.3742899997</v>
      </c>
      <c r="J36" s="62">
        <f t="shared" si="9"/>
        <v>2497083.6549399998</v>
      </c>
      <c r="K36" s="62">
        <f t="shared" si="9"/>
        <v>1655015.7087100002</v>
      </c>
      <c r="L36" s="62">
        <f t="shared" si="9"/>
        <v>426399.95517000009</v>
      </c>
      <c r="M36" s="63">
        <f>SUM(F36:L36)</f>
        <v>12950000.002869999</v>
      </c>
      <c r="N36" s="5"/>
    </row>
    <row r="37" spans="1:14" x14ac:dyDescent="0.2">
      <c r="D37" s="60" t="s">
        <v>59</v>
      </c>
      <c r="E37" s="64" t="s">
        <v>60</v>
      </c>
      <c r="F37" s="62">
        <f>F25*0.3</f>
        <v>104274.14397</v>
      </c>
      <c r="G37" s="62">
        <f t="shared" ref="G37:L37" si="10">G25*0.3</f>
        <v>840997.70976</v>
      </c>
      <c r="H37" s="62">
        <f t="shared" si="10"/>
        <v>1041515.99331</v>
      </c>
      <c r="I37" s="62">
        <f t="shared" si="10"/>
        <v>1600998.1604099998</v>
      </c>
      <c r="J37" s="62">
        <f t="shared" si="10"/>
        <v>1070178.7092599999</v>
      </c>
      <c r="K37" s="62">
        <f t="shared" si="10"/>
        <v>709292.44659000007</v>
      </c>
      <c r="L37" s="62">
        <f t="shared" si="10"/>
        <v>182742.83793000004</v>
      </c>
      <c r="M37" s="63">
        <f>SUM(F37:L37)</f>
        <v>5550000.0012299996</v>
      </c>
      <c r="N37" s="5"/>
    </row>
    <row r="38" spans="1:14" s="6" customFormat="1" x14ac:dyDescent="0.2">
      <c r="C38" s="10"/>
      <c r="D38" s="65">
        <v>3</v>
      </c>
      <c r="E38" s="66" t="s">
        <v>61</v>
      </c>
      <c r="F38" s="67">
        <f t="shared" ref="F38:M38" si="11">F39+F40</f>
        <v>0</v>
      </c>
      <c r="G38" s="68">
        <f t="shared" si="11"/>
        <v>0</v>
      </c>
      <c r="H38" s="67">
        <f t="shared" si="11"/>
        <v>0</v>
      </c>
      <c r="I38" s="67">
        <f t="shared" si="11"/>
        <v>0</v>
      </c>
      <c r="J38" s="67">
        <f t="shared" si="11"/>
        <v>0</v>
      </c>
      <c r="K38" s="67">
        <f t="shared" si="11"/>
        <v>0</v>
      </c>
      <c r="L38" s="67">
        <f t="shared" si="11"/>
        <v>0</v>
      </c>
      <c r="M38" s="67">
        <f t="shared" si="11"/>
        <v>0</v>
      </c>
      <c r="N38" s="5"/>
    </row>
    <row r="39" spans="1:14" x14ac:dyDescent="0.2">
      <c r="D39" s="69" t="s">
        <v>62</v>
      </c>
      <c r="E39" s="64" t="s">
        <v>63</v>
      </c>
      <c r="F39" s="70">
        <v>0</v>
      </c>
      <c r="G39" s="70">
        <v>0</v>
      </c>
      <c r="H39" s="70">
        <v>0</v>
      </c>
      <c r="I39" s="70">
        <v>0</v>
      </c>
      <c r="J39" s="70">
        <v>0</v>
      </c>
      <c r="K39" s="70">
        <v>0</v>
      </c>
      <c r="L39" s="70">
        <v>0</v>
      </c>
      <c r="M39" s="70">
        <v>0</v>
      </c>
      <c r="N39" s="5"/>
    </row>
    <row r="40" spans="1:14" hidden="1" x14ac:dyDescent="0.2">
      <c r="D40" s="69" t="s">
        <v>64</v>
      </c>
      <c r="E40" s="64" t="s">
        <v>65</v>
      </c>
      <c r="F40" s="70">
        <v>0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5"/>
    </row>
    <row r="41" spans="1:14" x14ac:dyDescent="0.2">
      <c r="F41" s="5"/>
      <c r="G41" s="5"/>
      <c r="H41" s="5"/>
      <c r="I41" s="5"/>
      <c r="J41" s="5"/>
      <c r="K41" s="5"/>
      <c r="L41" s="5"/>
      <c r="M41" s="5"/>
      <c r="N41" s="5"/>
    </row>
    <row r="42" spans="1:14" x14ac:dyDescent="0.2">
      <c r="F42" s="5"/>
      <c r="G42" s="5"/>
      <c r="H42" s="5"/>
      <c r="I42" s="5"/>
      <c r="J42" s="5"/>
      <c r="K42" s="5"/>
      <c r="L42" s="5"/>
      <c r="M42" s="5"/>
      <c r="N42" s="5"/>
    </row>
    <row r="43" spans="1:14" x14ac:dyDescent="0.2">
      <c r="F43" s="5"/>
      <c r="G43" s="5"/>
      <c r="H43" s="5"/>
      <c r="I43" s="5"/>
      <c r="J43" s="5"/>
      <c r="K43" s="5"/>
      <c r="L43" s="5"/>
      <c r="M43" s="5"/>
      <c r="N43" s="5"/>
    </row>
    <row r="44" spans="1:14" x14ac:dyDescent="0.2">
      <c r="A44" s="1" t="s">
        <v>66</v>
      </c>
      <c r="C44" s="1"/>
      <c r="E44" s="1"/>
      <c r="F44" s="71"/>
      <c r="N44" s="5"/>
    </row>
    <row r="45" spans="1:14" x14ac:dyDescent="0.2">
      <c r="A45" s="1" t="s">
        <v>67</v>
      </c>
      <c r="G45" s="72"/>
      <c r="H45" s="72"/>
      <c r="I45" s="72"/>
      <c r="J45" s="72"/>
      <c r="K45" s="72"/>
      <c r="L45" s="72"/>
      <c r="N45" s="5"/>
    </row>
    <row r="46" spans="1:14" x14ac:dyDescent="0.2">
      <c r="A46" s="1" t="s">
        <v>68</v>
      </c>
      <c r="G46" s="72"/>
      <c r="H46" s="72"/>
      <c r="I46" s="72"/>
      <c r="J46" s="72"/>
      <c r="K46" s="72"/>
      <c r="L46" s="72"/>
      <c r="N46" s="5"/>
    </row>
    <row r="47" spans="1:14" x14ac:dyDescent="0.2">
      <c r="A47" s="1" t="s">
        <v>69</v>
      </c>
    </row>
    <row r="48" spans="1:14" ht="14.25" x14ac:dyDescent="0.2">
      <c r="A48" s="1" t="s">
        <v>70</v>
      </c>
    </row>
  </sheetData>
  <mergeCells count="6">
    <mergeCell ref="G26:M28"/>
    <mergeCell ref="A11:A24"/>
    <mergeCell ref="B12:B14"/>
    <mergeCell ref="C12:C14"/>
    <mergeCell ref="B20:B24"/>
    <mergeCell ref="C20:C24"/>
  </mergeCells>
  <pageMargins left="0.74803149606299213" right="0.74803149606299213" top="0.98425196850393704" bottom="0.98425196850393704" header="0.51181102362204722" footer="0.51181102362204722"/>
  <pageSetup paperSize="9" scale="42" fitToHeight="3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19" ma:contentTypeDescription="Loo uus dokument" ma:contentTypeScope="" ma:versionID="e383bed3b250ac5a8a2f226dd9862004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e27fbece05143864d46f57edcdb4d311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Kataloogiomanik xmlns="4ef69ebd-a3b4-40e8-8ee7-36ccf8960234">
      <UserInfo>
        <DisplayName/>
        <AccountId xsi:nil="true"/>
        <AccountType/>
      </UserInfo>
    </Kataloogiomanik>
    <lcf76f155ced4ddcb4097134ff3c332f xmlns="4ef69ebd-a3b4-40e8-8ee7-36ccf8960234">
      <Terms xmlns="http://schemas.microsoft.com/office/infopath/2007/PartnerControls"/>
    </lcf76f155ced4ddcb4097134ff3c332f>
    <Kataloogiomanik_x002a_ xmlns="4ef69ebd-a3b4-40e8-8ee7-36ccf8960234">
      <UserInfo>
        <DisplayName/>
        <AccountId xsi:nil="true"/>
        <AccountType/>
      </UserInfo>
    </Kataloogiomanik_x002a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DA75FB-3CBE-44A0-A5E6-35276BCA1C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F88633-0450-4B80-B41F-F6F36EA6EFC2}">
  <ds:schemaRefs>
    <ds:schemaRef ds:uri="http://schemas.microsoft.com/office/2006/metadata/properties"/>
    <ds:schemaRef ds:uri="http://schemas.microsoft.com/office/infopath/2007/PartnerControls"/>
    <ds:schemaRef ds:uri="e5f4e9e3-1714-4860-8510-4efb9f6633f0"/>
    <ds:schemaRef ds:uri="4ef69ebd-a3b4-40e8-8ee7-36ccf8960234"/>
  </ds:schemaRefs>
</ds:datastoreItem>
</file>

<file path=customXml/itemProps3.xml><?xml version="1.0" encoding="utf-8"?>
<ds:datastoreItem xmlns:ds="http://schemas.openxmlformats.org/officeDocument/2006/customXml" ds:itemID="{EC400D28-A88D-43DA-9F66-1AF284C481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Kristel Paldis</dc:creator>
  <cp:lastModifiedBy>Margit Tilk - KUM</cp:lastModifiedBy>
  <dcterms:created xsi:type="dcterms:W3CDTF">2024-11-28T13:28:00Z</dcterms:created>
  <dcterms:modified xsi:type="dcterms:W3CDTF">2026-01-23T12:47:48Z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0x010100C93E91FABE94BE4CA50E06787B85AB13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2026-01-23T12:47:48Z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a0c36bf8-3574-44cf-b8e0-6b28e661612d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